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nit\Desktop\Open Classroom\Création P1 - Assistant commercial - PB\P1C4\Tableaux de bord\"/>
    </mc:Choice>
  </mc:AlternateContent>
  <xr:revisionPtr revIDLastSave="0" documentId="13_ncr:1_{DBAA42DE-9AD8-4AEB-A704-BA2A8F8474D0}" xr6:coauthVersionLast="47" xr6:coauthVersionMax="47" xr10:uidLastSave="{00000000-0000-0000-0000-000000000000}"/>
  <bookViews>
    <workbookView xWindow="-96" yWindow="-96" windowWidth="23232" windowHeight="12696" xr2:uid="{572D2BC8-105A-44A6-AB64-DE322C7ABFDF}"/>
  </bookViews>
  <sheets>
    <sheet name="Annuel" sheetId="2" r:id="rId1"/>
  </sheets>
  <definedNames>
    <definedName name="_xlchart.v1.0" hidden="1">Annuel!$C$5:$C$14</definedName>
    <definedName name="_xlchart.v1.1" hidden="1">Annuel!$E$4</definedName>
    <definedName name="_xlchart.v1.2" hidden="1">Annuel!$E$5:$E$14</definedName>
    <definedName name="_xlchart.v1.3" hidden="1">Annuel!$K$4</definedName>
    <definedName name="_xlchart.v1.4" hidden="1">Annuel!$K$5:$K$14</definedName>
    <definedName name="_xlchart.v1.5" hidden="1">Annuel!$C$5:$C$16</definedName>
    <definedName name="_xlchart.v1.6" hidden="1">Annuel!$G$4</definedName>
    <definedName name="_xlchart.v1.7" hidden="1">Annuel!$G$5:$G$16</definedName>
    <definedName name="_xlchart.v1.8" hidden="1">Annuel!$H$4</definedName>
    <definedName name="_xlchart.v1.9" hidden="1">Annuel!$H$5:$H$16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5" i="2"/>
  <c r="E17" i="2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M17" i="2"/>
  <c r="K17" i="2"/>
  <c r="Q17" i="2"/>
  <c r="L5" i="2"/>
  <c r="L6" i="2"/>
  <c r="L7" i="2"/>
  <c r="L8" i="2"/>
  <c r="L9" i="2"/>
  <c r="L10" i="2"/>
  <c r="L11" i="2"/>
  <c r="L12" i="2"/>
  <c r="L13" i="2"/>
  <c r="L14" i="2"/>
  <c r="F6" i="2"/>
  <c r="F7" i="2"/>
  <c r="F8" i="2"/>
  <c r="F9" i="2"/>
  <c r="F10" i="2"/>
  <c r="F11" i="2"/>
  <c r="F12" i="2"/>
  <c r="F13" i="2"/>
  <c r="F14" i="2"/>
  <c r="F5" i="2"/>
  <c r="O6" i="2"/>
  <c r="R6" i="2" s="1"/>
  <c r="O7" i="2"/>
  <c r="R7" i="2" s="1"/>
  <c r="O8" i="2"/>
  <c r="R8" i="2" s="1"/>
  <c r="O9" i="2"/>
  <c r="R9" i="2" s="1"/>
  <c r="O10" i="2"/>
  <c r="R10" i="2" s="1"/>
  <c r="O11" i="2"/>
  <c r="R11" i="2" s="1"/>
  <c r="O12" i="2"/>
  <c r="R12" i="2" s="1"/>
  <c r="O13" i="2"/>
  <c r="R13" i="2" s="1"/>
  <c r="O14" i="2"/>
  <c r="R14" i="2" s="1"/>
  <c r="O15" i="2"/>
  <c r="R15" i="2" s="1"/>
  <c r="O16" i="2"/>
  <c r="R16" i="2" s="1"/>
  <c r="O5" i="2"/>
  <c r="P5" i="2" s="1"/>
  <c r="D17" i="2"/>
  <c r="J13" i="2" s="1"/>
  <c r="H5" i="2"/>
  <c r="H6" i="2" s="1"/>
  <c r="H7" i="2" s="1"/>
  <c r="H8" i="2" s="1"/>
  <c r="H9" i="2" s="1"/>
  <c r="H10" i="2" s="1"/>
  <c r="H11" i="2" s="1"/>
  <c r="H12" i="2" s="1"/>
  <c r="H13" i="2" s="1"/>
  <c r="H14" i="2" s="1"/>
  <c r="I14" i="2" s="1"/>
  <c r="J12" i="2" l="1"/>
  <c r="J10" i="2"/>
  <c r="J11" i="2"/>
  <c r="J9" i="2"/>
  <c r="J8" i="2"/>
  <c r="J5" i="2"/>
  <c r="J7" i="2"/>
  <c r="J14" i="2"/>
  <c r="J6" i="2"/>
  <c r="L17" i="2"/>
  <c r="I13" i="2"/>
  <c r="I12" i="2"/>
  <c r="I11" i="2"/>
  <c r="I10" i="2"/>
  <c r="I9" i="2"/>
  <c r="I8" i="2"/>
  <c r="I5" i="2"/>
  <c r="I7" i="2"/>
  <c r="I6" i="2"/>
  <c r="R5" i="2"/>
  <c r="F17" i="2"/>
  <c r="P6" i="2"/>
  <c r="P7" i="2" s="1"/>
  <c r="P8" i="2" s="1"/>
  <c r="P9" i="2" s="1"/>
  <c r="P10" i="2" s="1"/>
  <c r="P11" i="2" s="1"/>
  <c r="P12" i="2" s="1"/>
  <c r="P13" i="2" s="1"/>
  <c r="P14" i="2" s="1"/>
  <c r="P15" i="2" s="1"/>
  <c r="P16" i="2" s="1"/>
  <c r="O17" i="2"/>
  <c r="R17" i="2" s="1"/>
</calcChain>
</file>

<file path=xl/sharedStrings.xml><?xml version="1.0" encoding="utf-8"?>
<sst xmlns="http://schemas.openxmlformats.org/spreadsheetml/2006/main" count="31" uniqueCount="31">
  <si>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</si>
  <si>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</si>
  <si>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</si>
  <si>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</si>
  <si>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</si>
  <si>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</si>
  <si>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</si>
  <si>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</si>
  <si>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</si>
  <si>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</si>
  <si>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</si>
  <si>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</si>
  <si>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</si>
  <si>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/ Cumulé</t>
  </si>
  <si>
    <t>Nombre de ventes mensuelles</t>
  </si>
  <si>
    <t>Nombre de ventes mensuelles N-1</t>
  </si>
  <si>
    <t>Panier moyen</t>
  </si>
  <si>
    <t>Année N</t>
  </si>
  <si>
    <t>% Atteinte objectif mensuel</t>
  </si>
  <si>
    <t>Année N-1</t>
  </si>
  <si>
    <t>CA réalisé N (k€)</t>
  </si>
  <si>
    <t>Objectif mensuel N (k€)</t>
  </si>
  <si>
    <t>CA cumulé N (k€)</t>
  </si>
  <si>
    <t>CA mensuel N-1 (k€)</t>
  </si>
  <si>
    <t>CA cumulé N-1 (k€)</t>
  </si>
  <si>
    <t>Panier moyen N-1</t>
  </si>
  <si>
    <t>Taux de conversion (objectif 4%)</t>
  </si>
  <si>
    <t>Objectif CA cumulé N (k€)</t>
  </si>
  <si>
    <t>Écart CA cumulé réalisé - objectif CA cumulé</t>
  </si>
  <si>
    <t>CA annuel restant à faire</t>
  </si>
  <si>
    <t>Évolution CA N vs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</si>
</sst>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7" formatCode="0.0%"/>
    <numFmt numFmtId="171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171" fontId="0" fillId="0" borderId="1" xfId="1" applyNumberFormat="1" applyFont="1" applyBorder="1"/>
    <xf numFmtId="0" fontId="0" fillId="0" borderId="1" xfId="0" applyBorder="1"/>
    <xf numFmtId="171" fontId="0" fillId="0" borderId="1" xfId="1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171" fontId="5" fillId="0" borderId="1" xfId="1" applyNumberFormat="1" applyFont="1" applyBorder="1" applyAlignment="1">
      <alignment vertical="center" wrapText="1"/>
    </xf>
    <xf numFmtId="167" fontId="0" fillId="0" borderId="1" xfId="2" applyNumberFormat="1" applyFont="1" applyBorder="1"/>
    <xf numFmtId="167" fontId="5" fillId="0" borderId="1" xfId="2" applyNumberFormat="1" applyFont="1" applyBorder="1"/>
    <xf numFmtId="167" fontId="4" fillId="0" borderId="1" xfId="2" applyNumberFormat="1" applyFont="1" applyBorder="1"/>
    <xf numFmtId="171" fontId="6" fillId="0" borderId="1" xfId="1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1" fontId="7" fillId="0" borderId="1" xfId="1" applyNumberFormat="1" applyFont="1" applyBorder="1" applyAlignment="1">
      <alignment vertical="center" wrapText="1"/>
    </xf>
    <xf numFmtId="171" fontId="0" fillId="0" borderId="1" xfId="0" applyNumberForma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1" fontId="2" fillId="0" borderId="4" xfId="1" applyNumberFormat="1" applyFont="1" applyBorder="1" applyAlignment="1">
      <alignment vertical="center" wrapText="1"/>
    </xf>
    <xf numFmtId="167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71" fontId="0" fillId="0" borderId="4" xfId="1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1" fontId="0" fillId="0" borderId="3" xfId="1" applyNumberFormat="1" applyFont="1" applyBorder="1" applyAlignment="1">
      <alignment vertical="center" wrapText="1"/>
    </xf>
    <xf numFmtId="167" fontId="0" fillId="0" borderId="3" xfId="0" applyNumberFormat="1" applyBorder="1" applyAlignment="1">
      <alignment vertical="center" wrapText="1"/>
    </xf>
    <xf numFmtId="0" fontId="0" fillId="0" borderId="3" xfId="0" applyBorder="1"/>
    <xf numFmtId="167" fontId="0" fillId="0" borderId="3" xfId="2" applyNumberFormat="1" applyFont="1" applyBorder="1"/>
    <xf numFmtId="171" fontId="0" fillId="0" borderId="3" xfId="1" applyNumberFormat="1" applyFont="1" applyBorder="1"/>
    <xf numFmtId="167" fontId="0" fillId="4" borderId="4" xfId="0" applyNumberFormat="1" applyFill="1" applyBorder="1" applyAlignment="1">
      <alignment vertical="center" wrapText="1"/>
    </xf>
    <xf numFmtId="171" fontId="2" fillId="4" borderId="4" xfId="1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167" fontId="0" fillId="0" borderId="4" xfId="2" applyNumberFormat="1" applyFont="1" applyBorder="1" applyAlignment="1">
      <alignment vertical="center"/>
    </xf>
    <xf numFmtId="167" fontId="6" fillId="0" borderId="1" xfId="2" applyNumberFormat="1" applyFont="1" applyBorder="1"/>
    <xf numFmtId="171" fontId="0" fillId="4" borderId="4" xfId="1" applyNumberFormat="1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Suivi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Annuel!$D$4</c:f>
              <c:strCache>
                <c:ptCount val="1"/>
                <c:pt idx="0">
                  <c:v>Objectif mensuel N (k€)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Annuel!$C$5:$C$16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Annuel!$D$5:$D$16</c:f>
              <c:numCache>
                <c:formatCode>_-* #\ ##0\ "€"_-;\-* #\ ##0\ "€"_-;_-* "-"??\ "€"_-;_-@_-</c:formatCode>
                <c:ptCount val="12"/>
                <c:pt idx="0">
                  <c:v>650000</c:v>
                </c:pt>
                <c:pt idx="1">
                  <c:v>600000</c:v>
                </c:pt>
                <c:pt idx="2">
                  <c:v>650000</c:v>
                </c:pt>
                <c:pt idx="3">
                  <c:v>600000</c:v>
                </c:pt>
                <c:pt idx="4">
                  <c:v>420000</c:v>
                </c:pt>
                <c:pt idx="5">
                  <c:v>600000</c:v>
                </c:pt>
                <c:pt idx="6">
                  <c:v>650000</c:v>
                </c:pt>
                <c:pt idx="7">
                  <c:v>400000</c:v>
                </c:pt>
                <c:pt idx="8">
                  <c:v>650000</c:v>
                </c:pt>
                <c:pt idx="9">
                  <c:v>600000</c:v>
                </c:pt>
                <c:pt idx="10">
                  <c:v>600000</c:v>
                </c:pt>
                <c:pt idx="11">
                  <c:v>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C-4EA0-B87E-622AD50B45BC}"/>
            </c:ext>
          </c:extLst>
        </c:ser>
        <c:ser>
          <c:idx val="1"/>
          <c:order val="1"/>
          <c:tx>
            <c:strRef>
              <c:f>Annuel!$E$4</c:f>
              <c:strCache>
                <c:ptCount val="1"/>
                <c:pt idx="0">
                  <c:v>CA réalisé N (k€)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Annuel!$C$5:$C$16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Annuel!$E$5:$E$16</c:f>
              <c:numCache>
                <c:formatCode>_-* #\ ##0\ "€"_-;\-* #\ ##0\ "€"_-;_-* "-"??\ "€"_-;_-@_-</c:formatCode>
                <c:ptCount val="12"/>
                <c:pt idx="0">
                  <c:v>637000</c:v>
                </c:pt>
                <c:pt idx="1">
                  <c:v>492000</c:v>
                </c:pt>
                <c:pt idx="2">
                  <c:v>628000</c:v>
                </c:pt>
                <c:pt idx="3">
                  <c:v>613000</c:v>
                </c:pt>
                <c:pt idx="4">
                  <c:v>440000</c:v>
                </c:pt>
                <c:pt idx="5">
                  <c:v>623000</c:v>
                </c:pt>
                <c:pt idx="6">
                  <c:v>582000</c:v>
                </c:pt>
                <c:pt idx="7">
                  <c:v>414000</c:v>
                </c:pt>
                <c:pt idx="8">
                  <c:v>718000</c:v>
                </c:pt>
                <c:pt idx="9">
                  <c:v>675000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C-4EA0-B87E-622AD50B4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2734344"/>
        <c:axId val="602364432"/>
      </c:barChart>
      <c:catAx>
        <c:axId val="36273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364432"/>
        <c:crosses val="autoZero"/>
        <c:auto val="1"/>
        <c:lblAlgn val="ctr"/>
        <c:lblOffset val="100"/>
        <c:noMultiLvlLbl val="0"/>
      </c:catAx>
      <c:valAx>
        <c:axId val="6023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3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Écart objectif</a:t>
            </a:r>
            <a:r>
              <a:rPr lang="fr-FR" baseline="0"/>
              <a:t> CA Cumulé vs CA Cumulé réalisé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Annuel!$G$4</c:f>
              <c:strCache>
                <c:ptCount val="1"/>
                <c:pt idx="0">
                  <c:v>Objectif CA cumulé N (k€)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Annuel!$C$5:$C$16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Annuel!$G$5:$G$16</c:f>
              <c:numCache>
                <c:formatCode>_-* #\ ##0\ "€"_-;\-* #\ ##0\ "€"_-;_-* "-"??\ "€"_-;_-@_-</c:formatCode>
                <c:ptCount val="12"/>
                <c:pt idx="0">
                  <c:v>650000</c:v>
                </c:pt>
                <c:pt idx="1">
                  <c:v>1250000</c:v>
                </c:pt>
                <c:pt idx="2">
                  <c:v>1900000</c:v>
                </c:pt>
                <c:pt idx="3">
                  <c:v>2500000</c:v>
                </c:pt>
                <c:pt idx="4">
                  <c:v>2920000</c:v>
                </c:pt>
                <c:pt idx="5">
                  <c:v>3520000</c:v>
                </c:pt>
                <c:pt idx="6">
                  <c:v>4170000</c:v>
                </c:pt>
                <c:pt idx="7">
                  <c:v>4570000</c:v>
                </c:pt>
                <c:pt idx="8">
                  <c:v>5220000</c:v>
                </c:pt>
                <c:pt idx="9">
                  <c:v>5820000</c:v>
                </c:pt>
                <c:pt idx="10">
                  <c:v>6420000</c:v>
                </c:pt>
                <c:pt idx="11">
                  <c:v>6800000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7-4432-96BF-10715FF7D19F}"/>
            </c:ext>
          </c:extLst>
        </c:ser>
        <c:ser>
          <c:idx val="1"/>
          <c:order val="1"/>
          <c:tx>
            <c:strRef>
              <c:f>Annuel!$H$4</c:f>
              <c:strCache>
                <c:ptCount val="1"/>
                <c:pt idx="0">
                  <c:v>CA cumulé N (k€)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Annuel!$C$5:$C$16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Annuel!$H$5:$H$16</c:f>
              <c:numCache>
                <c:formatCode>_-* #\ ##0\ "€"_-;\-* #\ ##0\ "€"_-;_-* "-"??\ "€"_-;_-@_-</c:formatCode>
                <c:ptCount val="12"/>
                <c:pt idx="0">
                  <c:v>637000</c:v>
                </c:pt>
                <c:pt idx="1">
                  <c:v>1129000</c:v>
                </c:pt>
                <c:pt idx="2">
                  <c:v>1757000</c:v>
                </c:pt>
                <c:pt idx="3">
                  <c:v>2370000</c:v>
                </c:pt>
                <c:pt idx="4">
                  <c:v>2810000</c:v>
                </c:pt>
                <c:pt idx="5">
                  <c:v>3433000</c:v>
                </c:pt>
                <c:pt idx="6">
                  <c:v>4015000</c:v>
                </c:pt>
                <c:pt idx="7">
                  <c:v>4429000</c:v>
                </c:pt>
                <c:pt idx="8">
                  <c:v>5147000</c:v>
                </c:pt>
                <c:pt idx="9">
                  <c:v>5822000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7-4432-96BF-10715FF7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786672"/>
        <c:axId val="597781272"/>
      </c:lineChart>
      <c:catAx>
        <c:axId val="59778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781272"/>
        <c:crosses val="autoZero"/>
        <c:auto val="1"/>
        <c:lblAlgn val="ctr"/>
        <c:lblOffset val="100"/>
        <c:noMultiLvlLbl val="0"/>
      </c:catAx>
      <c:valAx>
        <c:axId val="59778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78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Corrélation Nombre de ventes / CA réalisé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Annuel!$E$4</c:f>
              <c:strCache>
                <c:ptCount val="1"/>
                <c:pt idx="0">
                  <c:v>CA réalisé N (k€)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3371782296434094E-3"/>
                  <c:y val="-6.226168427933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F-4C4F-B5AD-1CB0D2795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Annuel!$C$5:$C$14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Annuel!$E$5:$E$14</c:f>
              <c:numCache>
                <c:formatCode>_-* #\ ##0\ "€"_-;\-* #\ ##0\ "€"_-;_-* "-"??\ "€"_-;_-@_-</c:formatCode>
                <c:ptCount val="10"/>
                <c:pt idx="0">
                  <c:v>637000</c:v>
                </c:pt>
                <c:pt idx="1">
                  <c:v>492000</c:v>
                </c:pt>
                <c:pt idx="2">
                  <c:v>628000</c:v>
                </c:pt>
                <c:pt idx="3">
                  <c:v>613000</c:v>
                </c:pt>
                <c:pt idx="4">
                  <c:v>440000</c:v>
                </c:pt>
                <c:pt idx="5">
                  <c:v>623000</c:v>
                </c:pt>
                <c:pt idx="6">
                  <c:v>582000</c:v>
                </c:pt>
                <c:pt idx="7">
                  <c:v>414000</c:v>
                </c:pt>
                <c:pt idx="8">
                  <c:v>718000</c:v>
                </c:pt>
                <c:pt idx="9">
                  <c:v>675000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F-4C4F-B5AD-1CB0D27955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118736"/>
        <c:axId val="113113336"/>
      </c:barChart>
      <c:lineChart>
        <c:grouping val="standard"/>
        <c:varyColors val="0"/>
        <c:ser>
          <c:idx val="1"/>
          <c:order val="1"/>
          <c:tx>
            <c:strRef>
              <c:f>Annuel!$K$4</c:f>
              <c:strCache>
                <c:ptCount val="1"/>
                <c:pt idx="0">
                  <c:v>Nombre de ventes mensuelles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alpha val="72000"/>
                </a:schemeClr>
              </a:solidFill>
              <a:ln>
                <a:solidFill>
                  <a:srgbClr val="7030A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Annuel!$C$5:$C$14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Annuel!$K$5:$K$14</c:f>
              <c:numCache>
                <c:formatCode>General</c:formatCode>
                <c:ptCount val="10"/>
                <c:pt idx="0">
                  <c:v>19</c:v>
                </c:pt>
                <c:pt idx="1">
                  <c:v>13</c:v>
                </c:pt>
                <c:pt idx="2">
                  <c:v>21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12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F-4C4F-B5AD-1CB0D27955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3123416"/>
        <c:axId val="113128456"/>
      </c:lineChart>
      <c:catAx>
        <c:axId val="1131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13336"/>
        <c:auto val="1"/>
        <c:lblAlgn val="ctr"/>
        <c:lblOffset val="100"/>
        <c:noMultiLvlLbl val="0"/>
      </c:catAx>
      <c:valAx>
        <c:axId val="11311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18736"/>
        <c:crossBetween val="between"/>
      </c:valAx>
      <c:valAx>
        <c:axId val="1131284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23416"/>
        <c:crosses val="max"/>
        <c:crossBetween val="between"/>
      </c:valAx>
      <c:catAx>
        <c:axId val="113123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1284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</a:t>
            </a:r>
            <a:r>
              <a:rPr lang="fr-FR" baseline="0"/>
              <a:t> CA N vs N-1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Annuel!$E$4</c:f>
              <c:strCache>
                <c:ptCount val="1"/>
                <c:pt idx="0">
                  <c:v>CA réalisé N (k€)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Annuel!$C$5:$C$14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Annuel!$E$5:$E$14</c:f>
              <c:numCache>
                <c:formatCode>_-* #\ ##0\ "€"_-;\-* #\ ##0\ "€"_-;_-* "-"??\ "€"_-;_-@_-</c:formatCode>
                <c:ptCount val="10"/>
                <c:pt idx="0">
                  <c:v>637000</c:v>
                </c:pt>
                <c:pt idx="1">
                  <c:v>492000</c:v>
                </c:pt>
                <c:pt idx="2">
                  <c:v>628000</c:v>
                </c:pt>
                <c:pt idx="3">
                  <c:v>613000</c:v>
                </c:pt>
                <c:pt idx="4">
                  <c:v>440000</c:v>
                </c:pt>
                <c:pt idx="5">
                  <c:v>623000</c:v>
                </c:pt>
                <c:pt idx="6">
                  <c:v>582000</c:v>
                </c:pt>
                <c:pt idx="7">
                  <c:v>414000</c:v>
                </c:pt>
                <c:pt idx="8">
                  <c:v>718000</c:v>
                </c:pt>
                <c:pt idx="9">
                  <c:v>675000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9-4B1B-96F2-D7AAE154BBA5}"/>
            </c:ext>
          </c:extLst>
        </c:ser>
        <c:ser>
          <c:idx val="1"/>
          <c:order val="1"/>
          <c:tx>
            <c:strRef>
              <c:f>Annuel!$O$4</c:f>
              <c:strCache>
                <c:ptCount val="1"/>
                <c:pt idx="0">
                  <c:v>CA mensuel N-1 (k€)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Annuel!$C$5:$C$14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Annuel!$O$5:$O$14</c:f>
              <c:numCache>
                <c:formatCode>_-* #\ ##0\ "€"_-;\-* #\ ##0\ "€"_-;_-* "-"??\ "€"_-;_-@_-</c:formatCode>
                <c:ptCount val="10"/>
                <c:pt idx="0">
                  <c:v>625000</c:v>
                </c:pt>
                <c:pt idx="1">
                  <c:v>576923.07692307688</c:v>
                </c:pt>
                <c:pt idx="2">
                  <c:v>625000</c:v>
                </c:pt>
                <c:pt idx="3">
                  <c:v>576923.07692307688</c:v>
                </c:pt>
                <c:pt idx="4">
                  <c:v>403846.15384615381</c:v>
                </c:pt>
                <c:pt idx="5">
                  <c:v>576923.07692307688</c:v>
                </c:pt>
                <c:pt idx="6">
                  <c:v>625000</c:v>
                </c:pt>
                <c:pt idx="7">
                  <c:v>384615.38461538462</c:v>
                </c:pt>
                <c:pt idx="8">
                  <c:v>625000</c:v>
                </c:pt>
                <c:pt idx="9">
                  <c:v>576923.07692307688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9-4B1B-96F2-D7AAE154B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545408"/>
        <c:axId val="767545768"/>
      </c:barChart>
      <c:catAx>
        <c:axId val="76754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7545768"/>
        <c:crosses val="autoZero"/>
        <c:auto val="1"/>
        <c:lblAlgn val="ctr"/>
        <c:lblOffset val="100"/>
        <c:noMultiLvlLbl val="0"/>
      </c:catAx>
      <c:valAx>
        <c:axId val="76754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754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</xdr:colOff>
      <xdr:row>18</xdr:row>
      <xdr:rowOff>139065</xdr:rowOff>
    </xdr:from>
    <xdr:to>
      <xdr:col>13</xdr:col>
      <xdr:colOff>3810</xdr:colOff>
      <xdr:row>33</xdr:row>
      <xdr:rowOff>139065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B78BF7E-90ED-BF21-C6A7-A5EE1ED2A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</xdr:colOff>
      <xdr:row>34</xdr:row>
      <xdr:rowOff>108584</xdr:rowOff>
    </xdr:from>
    <xdr:to>
      <xdr:col>12</xdr:col>
      <xdr:colOff>872490</xdr:colOff>
      <xdr:row>59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EAC0DE5-CC1A-2F11-9A19-389541F3C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44212</xdr:colOff>
      <xdr:row>60</xdr:row>
      <xdr:rowOff>29542</xdr:rowOff>
    </xdr:from>
    <xdr:to>
      <xdr:col>12</xdr:col>
      <xdr:colOff>865909</xdr:colOff>
      <xdr:row>80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ECE0F8-DB23-FBB6-CFD5-984687B00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21771</xdr:colOff>
      <xdr:row>18</xdr:row>
      <xdr:rowOff>144236</xdr:rowOff>
    </xdr:from>
    <xdr:to>
      <xdr:col>19</xdr:col>
      <xdr:colOff>146957</xdr:colOff>
      <xdr:row>33</xdr:row>
      <xdr:rowOff>111578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515472-EA31-99E2-D5CA-5208C08D0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chau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C376-DA8F-43D6-A88A-08728D75AC80}">
  <dimension ref="C3:X17"/>
  <sheetViews>
    <sheetView showGridLines="0" tabSelected="1" zoomScale="70" zoomScaleNormal="70" workbookViewId="0">
      <selection activeCell="S58" sqref="S58"/>
    </sheetView>
  </sheetViews>
  <sheetFormatPr baseColWidth="10" defaultRowHeight="14.4" x14ac:dyDescent="0.55000000000000004"/>
  <cols>
    <col min="4" max="5" width="13.3125" bestFit="1" customWidth="1"/>
    <col min="8" max="8" width="13.26171875" bestFit="1" customWidth="1"/>
    <col min="9" max="9" width="13.26171875" customWidth="1"/>
    <col min="10" max="10" width="11.89453125" customWidth="1"/>
    <col min="13" max="13" width="12.15625" bestFit="1" customWidth="1"/>
    <col min="14" max="14" width="1.7890625" customWidth="1"/>
    <col min="15" max="15" width="13.3125" bestFit="1" customWidth="1"/>
    <col min="16" max="16" width="13.26171875" bestFit="1" customWidth="1"/>
    <col min="19" max="19" width="12.89453125" customWidth="1"/>
  </cols>
  <sheetData>
    <row r="3" spans="3:24" ht="20.399999999999999" x14ac:dyDescent="0.75">
      <c r="C3" s="14" t="s">
        <v>17</v>
      </c>
      <c r="D3" s="14"/>
      <c r="E3" s="14"/>
      <c r="F3" s="14"/>
      <c r="G3" s="14"/>
      <c r="H3" s="14"/>
      <c r="I3" s="14"/>
      <c r="J3" s="14"/>
      <c r="K3" s="14"/>
      <c r="L3" s="14"/>
      <c r="M3" s="14"/>
      <c r="O3" s="16" t="s">
        <v>19</v>
      </c>
      <c r="P3" s="16"/>
      <c r="Q3" s="16"/>
      <c r="R3" s="16"/>
      <c r="S3" s="16"/>
    </row>
    <row r="4" spans="3:24" ht="57.6" x14ac:dyDescent="0.55000000000000004">
      <c r="C4" s="15" t="s">
        <v>0</v>
      </c>
      <c r="D4" s="15" t="s">
        <v>21</v>
      </c>
      <c r="E4" s="15" t="s">
        <v>20</v>
      </c>
      <c r="F4" s="15" t="s">
        <v>18</v>
      </c>
      <c r="G4" s="15" t="s">
        <v>27</v>
      </c>
      <c r="H4" s="15" t="s">
        <v>22</v>
      </c>
      <c r="I4" s="18" t="s">
        <v>28</v>
      </c>
      <c r="J4" s="18" t="s">
        <v>29</v>
      </c>
      <c r="K4" s="15" t="s">
        <v>14</v>
      </c>
      <c r="L4" s="15" t="s">
        <v>16</v>
      </c>
      <c r="M4" s="15" t="s">
        <v>26</v>
      </c>
      <c r="O4" s="17" t="s">
        <v>23</v>
      </c>
      <c r="P4" s="17" t="s">
        <v>24</v>
      </c>
      <c r="Q4" s="17" t="s">
        <v>15</v>
      </c>
      <c r="R4" s="17" t="s">
        <v>25</v>
      </c>
      <c r="S4" s="17" t="s">
        <v>30</v>
      </c>
    </row>
    <row r="5" spans="3:24" x14ac:dyDescent="0.55000000000000004">
      <c r="C5" s="2" t="s">
        <v>1</v>
      </c>
      <c r="D5" s="6">
        <v>650000</v>
      </c>
      <c r="E5" s="6">
        <v>637000</v>
      </c>
      <c r="F5" s="3">
        <f>E5/D5</f>
        <v>0.98</v>
      </c>
      <c r="G5" s="6">
        <f>D5</f>
        <v>650000</v>
      </c>
      <c r="H5" s="6">
        <f>E5</f>
        <v>637000</v>
      </c>
      <c r="I5" s="6">
        <f>H5-G5</f>
        <v>-13000</v>
      </c>
      <c r="J5" s="20">
        <f>$D$17-H5</f>
        <v>6163000</v>
      </c>
      <c r="K5" s="2">
        <v>19</v>
      </c>
      <c r="L5" s="4">
        <f>E5/K5</f>
        <v>33526.315789473687</v>
      </c>
      <c r="M5" s="10">
        <v>5.1999999999999998E-2</v>
      </c>
      <c r="O5" s="6">
        <f>D5/1.04</f>
        <v>625000</v>
      </c>
      <c r="P5" s="6">
        <f>O5</f>
        <v>625000</v>
      </c>
      <c r="Q5" s="2">
        <v>21</v>
      </c>
      <c r="R5" s="4">
        <f>O5/Q5</f>
        <v>29761.904761904763</v>
      </c>
      <c r="S5" s="9">
        <f>(E5-O5)/O5</f>
        <v>1.9199999999999998E-2</v>
      </c>
    </row>
    <row r="6" spans="3:24" x14ac:dyDescent="0.55000000000000004">
      <c r="C6" s="2" t="s">
        <v>2</v>
      </c>
      <c r="D6" s="6">
        <v>600000</v>
      </c>
      <c r="E6" s="12">
        <v>492000</v>
      </c>
      <c r="F6" s="13">
        <f>E6/D6</f>
        <v>0.82</v>
      </c>
      <c r="G6" s="6">
        <f>D6+G5</f>
        <v>1250000</v>
      </c>
      <c r="H6" s="6">
        <f>H5+E6</f>
        <v>1129000</v>
      </c>
      <c r="I6" s="12">
        <f t="shared" ref="I6:I14" si="0">H6-G6</f>
        <v>-121000</v>
      </c>
      <c r="J6" s="20">
        <f t="shared" ref="J6:J14" si="1">$D$17-H6</f>
        <v>5671000</v>
      </c>
      <c r="K6" s="2">
        <v>13</v>
      </c>
      <c r="L6" s="4">
        <f>E6/K6</f>
        <v>37846.153846153844</v>
      </c>
      <c r="M6" s="10">
        <v>4.5999999999999999E-2</v>
      </c>
      <c r="O6" s="6">
        <f>D6/1.04</f>
        <v>576923.07692307688</v>
      </c>
      <c r="P6" s="6">
        <f>P5+O6</f>
        <v>1201923.076923077</v>
      </c>
      <c r="Q6" s="2">
        <v>23</v>
      </c>
      <c r="R6" s="4">
        <f>O6/Q6</f>
        <v>25083.612040133776</v>
      </c>
      <c r="S6" s="36">
        <f t="shared" ref="S6:S14" si="2">(E6-O6)/O6</f>
        <v>-0.14719999999999994</v>
      </c>
    </row>
    <row r="7" spans="3:24" x14ac:dyDescent="0.55000000000000004">
      <c r="C7" s="2" t="s">
        <v>3</v>
      </c>
      <c r="D7" s="6">
        <v>650000</v>
      </c>
      <c r="E7" s="6">
        <v>628000</v>
      </c>
      <c r="F7" s="3">
        <f>E7/D7</f>
        <v>0.96615384615384614</v>
      </c>
      <c r="G7" s="6">
        <f>D7+G6</f>
        <v>1900000</v>
      </c>
      <c r="H7" s="6">
        <f>H6+E7</f>
        <v>1757000</v>
      </c>
      <c r="I7" s="12">
        <f t="shared" si="0"/>
        <v>-143000</v>
      </c>
      <c r="J7" s="20">
        <f t="shared" si="1"/>
        <v>5043000</v>
      </c>
      <c r="K7" s="2">
        <v>21</v>
      </c>
      <c r="L7" s="4">
        <f>E7/K7</f>
        <v>29904.761904761905</v>
      </c>
      <c r="M7" s="10">
        <v>6.4000000000000001E-2</v>
      </c>
      <c r="O7" s="6">
        <f>D7/1.04</f>
        <v>625000</v>
      </c>
      <c r="P7" s="6">
        <f t="shared" ref="P7:P16" si="3">P6+O7</f>
        <v>1826923.076923077</v>
      </c>
      <c r="Q7" s="2">
        <v>17</v>
      </c>
      <c r="R7" s="4">
        <f>O7/Q7</f>
        <v>36764.705882352944</v>
      </c>
      <c r="S7" s="9">
        <f t="shared" si="2"/>
        <v>4.7999999999999996E-3</v>
      </c>
    </row>
    <row r="8" spans="3:24" x14ac:dyDescent="0.55000000000000004">
      <c r="C8" s="2" t="s">
        <v>4</v>
      </c>
      <c r="D8" s="6">
        <v>600000</v>
      </c>
      <c r="E8" s="6">
        <v>613000</v>
      </c>
      <c r="F8" s="3">
        <f>E8/D8</f>
        <v>1.0216666666666667</v>
      </c>
      <c r="G8" s="6">
        <f>D8+G7</f>
        <v>2500000</v>
      </c>
      <c r="H8" s="6">
        <f>H7+E8</f>
        <v>2370000</v>
      </c>
      <c r="I8" s="12">
        <f t="shared" si="0"/>
        <v>-130000</v>
      </c>
      <c r="J8" s="20">
        <f t="shared" si="1"/>
        <v>4430000</v>
      </c>
      <c r="K8" s="2">
        <v>8</v>
      </c>
      <c r="L8" s="4">
        <f>E8/K8</f>
        <v>76625</v>
      </c>
      <c r="M8" s="9">
        <v>3.5999999999999997E-2</v>
      </c>
      <c r="O8" s="6">
        <f>D8/1.04</f>
        <v>576923.07692307688</v>
      </c>
      <c r="P8" s="6">
        <f t="shared" si="3"/>
        <v>2403846.153846154</v>
      </c>
      <c r="Q8" s="2">
        <v>19</v>
      </c>
      <c r="R8" s="4">
        <f>O8/Q8</f>
        <v>30364.372469635626</v>
      </c>
      <c r="S8" s="10">
        <f t="shared" si="2"/>
        <v>6.2533333333333413E-2</v>
      </c>
    </row>
    <row r="9" spans="3:24" x14ac:dyDescent="0.55000000000000004">
      <c r="C9" s="2" t="s">
        <v>5</v>
      </c>
      <c r="D9" s="6">
        <v>420000</v>
      </c>
      <c r="E9" s="6">
        <v>440000</v>
      </c>
      <c r="F9" s="3">
        <f>E9/D9</f>
        <v>1.0476190476190477</v>
      </c>
      <c r="G9" s="6">
        <f>D9+G8</f>
        <v>2920000</v>
      </c>
      <c r="H9" s="6">
        <f>H8+E9</f>
        <v>2810000</v>
      </c>
      <c r="I9" s="12">
        <f t="shared" si="0"/>
        <v>-110000</v>
      </c>
      <c r="J9" s="20">
        <f t="shared" si="1"/>
        <v>3990000</v>
      </c>
      <c r="K9" s="2">
        <v>6</v>
      </c>
      <c r="L9" s="4">
        <f>E9/K9</f>
        <v>73333.333333333328</v>
      </c>
      <c r="M9" s="9">
        <v>4.1000000000000002E-2</v>
      </c>
      <c r="O9" s="6">
        <f>D9/1.04</f>
        <v>403846.15384615381</v>
      </c>
      <c r="P9" s="6">
        <f t="shared" si="3"/>
        <v>2807692.307692308</v>
      </c>
      <c r="Q9" s="2">
        <v>7</v>
      </c>
      <c r="R9" s="4">
        <f>O9/Q9</f>
        <v>57692.307692307688</v>
      </c>
      <c r="S9" s="10">
        <f t="shared" si="2"/>
        <v>8.9523809523809603E-2</v>
      </c>
    </row>
    <row r="10" spans="3:24" x14ac:dyDescent="0.55000000000000004">
      <c r="C10" s="2" t="s">
        <v>6</v>
      </c>
      <c r="D10" s="6">
        <v>600000</v>
      </c>
      <c r="E10" s="6">
        <v>623000</v>
      </c>
      <c r="F10" s="3">
        <f>E10/D10</f>
        <v>1.0383333333333333</v>
      </c>
      <c r="G10" s="6">
        <f>D10+G9</f>
        <v>3520000</v>
      </c>
      <c r="H10" s="6">
        <f>H9+E10</f>
        <v>3433000</v>
      </c>
      <c r="I10" s="19">
        <f t="shared" si="0"/>
        <v>-87000</v>
      </c>
      <c r="J10" s="20">
        <f t="shared" si="1"/>
        <v>3367000</v>
      </c>
      <c r="K10" s="2">
        <v>9</v>
      </c>
      <c r="L10" s="4">
        <f>E10/K10</f>
        <v>69222.222222222219</v>
      </c>
      <c r="M10" s="9">
        <v>3.5999999999999997E-2</v>
      </c>
      <c r="O10" s="6">
        <f>D10/1.04</f>
        <v>576923.07692307688</v>
      </c>
      <c r="P10" s="6">
        <f t="shared" si="3"/>
        <v>3384615.384615385</v>
      </c>
      <c r="Q10" s="2">
        <v>29</v>
      </c>
      <c r="R10" s="4">
        <f>O10/Q10</f>
        <v>19893.89920424403</v>
      </c>
      <c r="S10" s="10">
        <f t="shared" si="2"/>
        <v>7.9866666666666752E-2</v>
      </c>
    </row>
    <row r="11" spans="3:24" x14ac:dyDescent="0.55000000000000004">
      <c r="C11" s="2" t="s">
        <v>7</v>
      </c>
      <c r="D11" s="6">
        <v>650000</v>
      </c>
      <c r="E11" s="12">
        <v>582000</v>
      </c>
      <c r="F11" s="13">
        <f>E11/D11</f>
        <v>0.89538461538461533</v>
      </c>
      <c r="G11" s="6">
        <f>D11+G10</f>
        <v>4170000</v>
      </c>
      <c r="H11" s="6">
        <f>H10+E11</f>
        <v>4015000</v>
      </c>
      <c r="I11" s="12">
        <f t="shared" si="0"/>
        <v>-155000</v>
      </c>
      <c r="J11" s="20">
        <f t="shared" si="1"/>
        <v>2785000</v>
      </c>
      <c r="K11" s="2">
        <v>10</v>
      </c>
      <c r="L11" s="4">
        <f>E11/K11</f>
        <v>58200</v>
      </c>
      <c r="M11" s="11">
        <v>2.4E-2</v>
      </c>
      <c r="O11" s="6">
        <f>D11/1.04</f>
        <v>625000</v>
      </c>
      <c r="P11" s="6">
        <f t="shared" si="3"/>
        <v>4009615.384615385</v>
      </c>
      <c r="Q11" s="2">
        <v>14</v>
      </c>
      <c r="R11" s="4">
        <f>O11/Q11</f>
        <v>44642.857142857145</v>
      </c>
      <c r="S11" s="36">
        <f t="shared" si="2"/>
        <v>-6.88E-2</v>
      </c>
    </row>
    <row r="12" spans="3:24" x14ac:dyDescent="0.55000000000000004">
      <c r="C12" s="2" t="s">
        <v>8</v>
      </c>
      <c r="D12" s="6">
        <v>400000</v>
      </c>
      <c r="E12" s="6">
        <v>414000</v>
      </c>
      <c r="F12" s="3">
        <f>E12/D12</f>
        <v>1.0349999999999999</v>
      </c>
      <c r="G12" s="6">
        <f>D12+G11</f>
        <v>4570000</v>
      </c>
      <c r="H12" s="6">
        <f>H11+E12</f>
        <v>4429000</v>
      </c>
      <c r="I12" s="12">
        <f t="shared" si="0"/>
        <v>-141000</v>
      </c>
      <c r="J12" s="20">
        <f t="shared" si="1"/>
        <v>2371000</v>
      </c>
      <c r="K12" s="2">
        <v>7</v>
      </c>
      <c r="L12" s="4">
        <f>E12/K12</f>
        <v>59142.857142857145</v>
      </c>
      <c r="M12" s="9">
        <v>0.04</v>
      </c>
      <c r="O12" s="6">
        <f>D12/1.04</f>
        <v>384615.38461538462</v>
      </c>
      <c r="P12" s="6">
        <f t="shared" si="3"/>
        <v>4394230.7692307699</v>
      </c>
      <c r="Q12" s="2">
        <v>8</v>
      </c>
      <c r="R12" s="4">
        <f>O12/Q12</f>
        <v>48076.923076923078</v>
      </c>
      <c r="S12" s="10">
        <f t="shared" si="2"/>
        <v>7.6399999999999982E-2</v>
      </c>
    </row>
    <row r="13" spans="3:24" x14ac:dyDescent="0.55000000000000004">
      <c r="C13" s="2" t="s">
        <v>9</v>
      </c>
      <c r="D13" s="6">
        <v>650000</v>
      </c>
      <c r="E13" s="8">
        <v>718000</v>
      </c>
      <c r="F13" s="7">
        <f>E13/D13</f>
        <v>1.1046153846153846</v>
      </c>
      <c r="G13" s="6">
        <f>D13+G12</f>
        <v>5220000</v>
      </c>
      <c r="H13" s="6">
        <f>H12+E13</f>
        <v>5147000</v>
      </c>
      <c r="I13" s="19">
        <f t="shared" si="0"/>
        <v>-73000</v>
      </c>
      <c r="J13" s="20">
        <f t="shared" si="1"/>
        <v>1653000</v>
      </c>
      <c r="K13" s="2">
        <v>12</v>
      </c>
      <c r="L13" s="4">
        <f>E13/K13</f>
        <v>59833.333333333336</v>
      </c>
      <c r="M13" s="10">
        <v>6.9000000000000006E-2</v>
      </c>
      <c r="O13" s="6">
        <f>D13/1.04</f>
        <v>625000</v>
      </c>
      <c r="P13" s="6">
        <f t="shared" si="3"/>
        <v>5019230.7692307699</v>
      </c>
      <c r="Q13" s="2">
        <v>26</v>
      </c>
      <c r="R13" s="4">
        <f>O13/Q13</f>
        <v>24038.461538461539</v>
      </c>
      <c r="S13" s="10">
        <f t="shared" si="2"/>
        <v>0.14879999999999999</v>
      </c>
    </row>
    <row r="14" spans="3:24" x14ac:dyDescent="0.55000000000000004">
      <c r="C14" s="2" t="s">
        <v>10</v>
      </c>
      <c r="D14" s="6">
        <v>600000</v>
      </c>
      <c r="E14" s="8">
        <v>675000</v>
      </c>
      <c r="F14" s="7">
        <f>E14/D14</f>
        <v>1.125</v>
      </c>
      <c r="G14" s="6">
        <f>D14+G13</f>
        <v>5820000</v>
      </c>
      <c r="H14" s="6">
        <f>H13+E14</f>
        <v>5822000</v>
      </c>
      <c r="I14" s="6">
        <f t="shared" si="0"/>
        <v>2000</v>
      </c>
      <c r="J14" s="20">
        <f t="shared" si="1"/>
        <v>978000</v>
      </c>
      <c r="K14" s="2">
        <v>5</v>
      </c>
      <c r="L14" s="4">
        <f>E14/K14</f>
        <v>135000</v>
      </c>
      <c r="M14" s="11">
        <v>2.9000000000000001E-2</v>
      </c>
      <c r="O14" s="6">
        <f>D14/1.04</f>
        <v>576923.07692307688</v>
      </c>
      <c r="P14" s="6">
        <f t="shared" si="3"/>
        <v>5596153.8461538469</v>
      </c>
      <c r="Q14" s="2">
        <v>20</v>
      </c>
      <c r="R14" s="4">
        <f>O14/Q14</f>
        <v>28846.153846153844</v>
      </c>
      <c r="S14" s="10">
        <f t="shared" si="2"/>
        <v>0.1700000000000001</v>
      </c>
    </row>
    <row r="15" spans="3:24" x14ac:dyDescent="0.55000000000000004">
      <c r="C15" s="2" t="s">
        <v>11</v>
      </c>
      <c r="D15" s="6">
        <v>600000</v>
      </c>
      <c r="E15" s="6"/>
      <c r="F15" s="3"/>
      <c r="G15" s="6">
        <f>D15+G14</f>
        <v>6420000</v>
      </c>
      <c r="H15" s="6"/>
      <c r="I15" s="6"/>
      <c r="J15" s="2"/>
      <c r="K15" s="5"/>
      <c r="L15" s="5"/>
      <c r="M15" s="9"/>
      <c r="O15" s="6">
        <f>D15/1.04</f>
        <v>576923.07692307688</v>
      </c>
      <c r="P15" s="6">
        <f t="shared" si="3"/>
        <v>6173076.9230769239</v>
      </c>
      <c r="Q15" s="2">
        <v>18</v>
      </c>
      <c r="R15" s="4">
        <f>O15/Q15</f>
        <v>32051.282051282047</v>
      </c>
      <c r="S15" s="4"/>
      <c r="T15" s="1"/>
      <c r="W15" s="1"/>
      <c r="X15" s="1"/>
    </row>
    <row r="16" spans="3:24" ht="14.7" thickBot="1" x14ac:dyDescent="0.6">
      <c r="C16" s="26" t="s">
        <v>12</v>
      </c>
      <c r="D16" s="27">
        <v>380000</v>
      </c>
      <c r="E16" s="27"/>
      <c r="F16" s="28"/>
      <c r="G16" s="27">
        <f>D16+G15</f>
        <v>6800000</v>
      </c>
      <c r="H16" s="27"/>
      <c r="I16" s="27"/>
      <c r="J16" s="26"/>
      <c r="K16" s="29"/>
      <c r="L16" s="26"/>
      <c r="M16" s="30"/>
      <c r="N16" s="1"/>
      <c r="O16" s="27">
        <f>D16/1.04</f>
        <v>365384.61538461538</v>
      </c>
      <c r="P16" s="27">
        <f t="shared" si="3"/>
        <v>6538461.538461539</v>
      </c>
      <c r="Q16" s="26">
        <v>6</v>
      </c>
      <c r="R16" s="31">
        <f>O16/Q16</f>
        <v>60897.435897435898</v>
      </c>
      <c r="S16" s="31"/>
      <c r="T16" s="1"/>
    </row>
    <row r="17" spans="3:20" ht="29.1" thickTop="1" x14ac:dyDescent="0.55000000000000004">
      <c r="C17" s="21" t="s">
        <v>13</v>
      </c>
      <c r="D17" s="22">
        <f>SUM(D5:D16)</f>
        <v>6800000</v>
      </c>
      <c r="E17" s="22">
        <f>SUM(E5:E16)</f>
        <v>5822000</v>
      </c>
      <c r="F17" s="23">
        <f>AVERAGE(F5:F16)</f>
        <v>1.0033772893772892</v>
      </c>
      <c r="G17" s="32"/>
      <c r="H17" s="33"/>
      <c r="I17" s="33"/>
      <c r="J17" s="34"/>
      <c r="K17" s="24">
        <f>SUM(K5:K16)</f>
        <v>110</v>
      </c>
      <c r="L17" s="25">
        <f>E17/K17</f>
        <v>52927.272727272728</v>
      </c>
      <c r="M17" s="35">
        <f>AVERAGE(M5:M16)</f>
        <v>4.3700000000000003E-2</v>
      </c>
      <c r="N17" s="1"/>
      <c r="O17" s="22">
        <f>SUM(O5:O16)</f>
        <v>6538461.538461539</v>
      </c>
      <c r="P17" s="33"/>
      <c r="Q17" s="24">
        <f>SUM(Q5:Q16)</f>
        <v>208</v>
      </c>
      <c r="R17" s="25">
        <f>O17/Q17</f>
        <v>31434.911242603554</v>
      </c>
      <c r="S17" s="37"/>
      <c r="T17" s="1"/>
    </row>
  </sheetData>
  <mergeCells count="2">
    <mergeCell ref="C3:M3"/>
    <mergeCell ref="O3:S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BENITO</dc:creator>
  <cp:lastModifiedBy>Cédric BENITO</cp:lastModifiedBy>
  <dcterms:created xsi:type="dcterms:W3CDTF">2025-08-06T10:31:55Z</dcterms:created>
  <dcterms:modified xsi:type="dcterms:W3CDTF">2025-08-06T20:52:06Z</dcterms:modified>
</cp:coreProperties>
</file>